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ducation &amp; Program Improvement\Direct_Certification_Direct_Verification\DC_Training\"/>
    </mc:Choice>
  </mc:AlternateContent>
  <bookViews>
    <workbookView xWindow="0" yWindow="0" windowWidth="28800" windowHeight="11700"/>
  </bookViews>
  <sheets>
    <sheet name="Sample Size Calculator" sheetId="1" r:id="rId1"/>
  </sheets>
  <definedNames>
    <definedName name="_xlnm.Print_Area" localSheetId="0">'Sample Size Calculator'!$B$2:$R$66</definedName>
  </definedNames>
  <calcPr calcId="162913"/>
</workbook>
</file>

<file path=xl/calcChain.xml><?xml version="1.0" encoding="utf-8"?>
<calcChain xmlns="http://schemas.openxmlformats.org/spreadsheetml/2006/main">
  <c r="O26" i="1" l="1"/>
  <c r="K58" i="1" l="1"/>
  <c r="Q33" i="1" l="1"/>
  <c r="G61" i="1" l="1"/>
  <c r="K59" i="1" l="1"/>
  <c r="R33" i="1" l="1"/>
  <c r="O64" i="1" l="1"/>
  <c r="K50" i="1"/>
  <c r="K40" i="1"/>
  <c r="Q32" i="1" l="1"/>
  <c r="O53" i="1" s="1"/>
  <c r="Q31" i="1"/>
  <c r="K42" i="1" l="1"/>
  <c r="O45" i="1"/>
  <c r="E61" i="1"/>
  <c r="M61" i="1" s="1"/>
</calcChain>
</file>

<file path=xl/sharedStrings.xml><?xml version="1.0" encoding="utf-8"?>
<sst xmlns="http://schemas.openxmlformats.org/spreadsheetml/2006/main" count="56" uniqueCount="50">
  <si>
    <t>A. Number of Applications</t>
  </si>
  <si>
    <t>Type of Verification process used:</t>
  </si>
  <si>
    <t>Standard (Lesser of 3% or 3,000 error-prone)</t>
  </si>
  <si>
    <t>Alternate one (Lesser of 3% or 3,000 selected randomly)</t>
  </si>
  <si>
    <t>Alternate two (Lesser of 1% or 1,000 error prone applications PLUS lesser of one-half of one percent or 500 applications with SNAP/TANF/FDPIR case numbers)</t>
  </si>
  <si>
    <t>5-3</t>
  </si>
  <si>
    <t>Applications</t>
  </si>
  <si>
    <r>
      <rPr>
        <b/>
        <sz val="10"/>
        <color theme="1"/>
        <rFont val="Arial"/>
        <family val="2"/>
      </rPr>
      <t>Approved as categorically FREE Eligible</t>
    </r>
    <r>
      <rPr>
        <sz val="10"/>
        <color theme="1"/>
        <rFont val="Arial"/>
        <family val="2"/>
      </rPr>
      <t xml:space="preserve">. Based on those providing documentation (e.g. a case number for SNAP, TANF, FDPIR on an application) </t>
    </r>
  </si>
  <si>
    <r>
      <rPr>
        <b/>
        <sz val="10"/>
        <color theme="1"/>
        <rFont val="Arial"/>
        <family val="2"/>
      </rPr>
      <t>Approved as FREE eligible.</t>
    </r>
    <r>
      <rPr>
        <sz val="10"/>
        <color theme="1"/>
        <rFont val="Arial"/>
        <family val="2"/>
      </rPr>
      <t xml:space="preserve"> Based on household size and income information.</t>
    </r>
  </si>
  <si>
    <r>
      <rPr>
        <b/>
        <sz val="10"/>
        <color theme="1"/>
        <rFont val="Arial"/>
        <family val="2"/>
      </rPr>
      <t>Approved as REDUCED PRICE eligible</t>
    </r>
    <r>
      <rPr>
        <sz val="10"/>
        <color theme="1"/>
        <rFont val="Arial"/>
        <family val="2"/>
      </rPr>
      <t>. Based on household size and income information.</t>
    </r>
  </si>
  <si>
    <t>Number of Applications Needed for Sample Size</t>
  </si>
  <si>
    <t>=</t>
  </si>
  <si>
    <t>+</t>
  </si>
  <si>
    <t xml:space="preserve">Determine which is smaller 3,000 error-prone applications or 3% of total applications. </t>
  </si>
  <si>
    <t>How sample size is calculated:</t>
  </si>
  <si>
    <t>Error-prone applications are verified first, non error-prone applications are used to complete the sample size if there are not enough error-prone applications.</t>
  </si>
  <si>
    <t>3% of total applications</t>
  </si>
  <si>
    <r>
      <rPr>
        <b/>
        <sz val="10"/>
        <color theme="1"/>
        <rFont val="Arial"/>
        <family val="2"/>
      </rPr>
      <t xml:space="preserve">Standard </t>
    </r>
    <r>
      <rPr>
        <sz val="10"/>
        <color theme="1"/>
        <rFont val="Arial"/>
        <family val="2"/>
      </rPr>
      <t>(Lesser of 3% total applications or 3,000 error-prone)</t>
    </r>
  </si>
  <si>
    <t>or 3,000 error prone applications</t>
  </si>
  <si>
    <t>Additional applications needed for sample.</t>
  </si>
  <si>
    <t>Determine Interval Number</t>
  </si>
  <si>
    <t>Divide total application number of approved applications by number of applications in sample.</t>
  </si>
  <si>
    <t xml:space="preserve">Determine which is smaller 3,000  or 3% of total applications. </t>
  </si>
  <si>
    <t>or 3,000 applications</t>
  </si>
  <si>
    <r>
      <rPr>
        <b/>
        <sz val="10"/>
        <color theme="1"/>
        <rFont val="Arial"/>
        <family val="2"/>
      </rPr>
      <t xml:space="preserve">Alternate 1  </t>
    </r>
    <r>
      <rPr>
        <sz val="10"/>
        <color theme="1"/>
        <rFont val="Arial"/>
        <family val="2"/>
      </rPr>
      <t>(Lesser of 3% total applications or 3,000)</t>
    </r>
  </si>
  <si>
    <r>
      <rPr>
        <b/>
        <sz val="10"/>
        <color theme="1"/>
        <rFont val="Arial"/>
        <family val="2"/>
      </rPr>
      <t xml:space="preserve">Alternate 2  </t>
    </r>
    <r>
      <rPr>
        <sz val="10"/>
        <color theme="1"/>
        <rFont val="Arial"/>
        <family val="2"/>
      </rPr>
      <t>(Lesser of 1% total applications or 1,000)</t>
    </r>
  </si>
  <si>
    <t>or 1,000 applications</t>
  </si>
  <si>
    <t xml:space="preserve">A. 1000 Applications </t>
  </si>
  <si>
    <t>500 Applications with case/EDG#</t>
  </si>
  <si>
    <t>=1500 Applications</t>
  </si>
  <si>
    <t xml:space="preserve">B. </t>
  </si>
  <si>
    <t>Standard</t>
  </si>
  <si>
    <t>Alternate1</t>
  </si>
  <si>
    <t>Alternate 2</t>
  </si>
  <si>
    <t>Total number of approved applications. This is not on the Verification Report but is the number used to calculated the sample size for verification.</t>
  </si>
  <si>
    <t>B. Determine which is smaller 0.005% or 500 applications</t>
  </si>
  <si>
    <r>
      <t xml:space="preserve">Number of </t>
    </r>
    <r>
      <rPr>
        <b/>
        <sz val="10"/>
        <color theme="1"/>
        <rFont val="Arial"/>
        <family val="2"/>
      </rPr>
      <t>ERROR-PRONE applications
An error prone application includes an income amount that is within $100 per month ($1200 per year) of the applicable Income Eligibility Guideline (IEG).25 Error prone applications do not include SNAP, TANF, or FDPIR applications that are directly certified.</t>
    </r>
  </si>
  <si>
    <t>Sample-size if there are no error-prone applications</t>
  </si>
  <si>
    <t>If there are no error-prone applications, use the sum of FREE eligible and REDUCED PRICE Eligible</t>
  </si>
  <si>
    <t>or 500 applications</t>
  </si>
  <si>
    <r>
      <t xml:space="preserve">Count the number of Approved Applications as of </t>
    </r>
    <r>
      <rPr>
        <b/>
        <sz val="16"/>
        <color rgb="FFFF0000"/>
        <rFont val="Arial"/>
        <family val="2"/>
      </rPr>
      <t>October 1st.</t>
    </r>
  </si>
  <si>
    <t>Enter an "x" in the box for the type of verification you will use. Select only one.</t>
  </si>
  <si>
    <t>Verification Sample Size Calculator</t>
  </si>
  <si>
    <t>Texas Department of Agriculture</t>
  </si>
  <si>
    <t>Verification Report</t>
  </si>
  <si>
    <t>4-1.</t>
  </si>
  <si>
    <t>4-2.</t>
  </si>
  <si>
    <t>4-3.</t>
  </si>
  <si>
    <t>5-4</t>
  </si>
  <si>
    <t>A. Determine which is smaller 1,000  total applications or 1% of total number of household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</si>
</sst>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6" tint="-0.249977111117893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3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14"/>
      <color theme="6" tint="-0.249977111117893"/>
      <name val="Arial"/>
      <family val="2"/>
    </font>
    <font>
      <b/>
      <sz val="9"/>
      <color theme="6" tint="-0.249977111117893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i/>
      <sz val="10"/>
      <color theme="6" tint="0.79998168889431442"/>
      <name val="Arial"/>
      <family val="2"/>
    </font>
    <font>
      <b/>
      <sz val="16"/>
      <color rgb="FFFF0000"/>
      <name val="Arial"/>
      <family val="2"/>
    </font>
    <font>
      <sz val="2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12">
    <xf numFmtId="0" fontId="0" fillId="0" borderId="0" xfId="0"/>
    <xf numFmtId="0" fontId="7" fillId="0" borderId="0" xfId="0" applyFont="1"/>
    <xf numFmtId="0" fontId="0" fillId="3" borderId="0" xfId="0" applyFill="1" applyBorder="1" applyProtection="1"/>
    <xf numFmtId="0" fontId="0" fillId="6" borderId="0" xfId="0" applyFill="1"/>
    <xf numFmtId="0" fontId="7" fillId="6" borderId="0" xfId="0" applyFont="1" applyFill="1"/>
    <xf numFmtId="0" fontId="0" fillId="0" borderId="0" xfId="0" applyFill="1"/>
    <xf numFmtId="3" fontId="0" fillId="2" borderId="2" xfId="0" applyNumberFormat="1" applyFill="1" applyBorder="1" applyProtection="1">
      <protection locked="0"/>
    </xf>
    <xf numFmtId="3" fontId="0" fillId="3" borderId="0" xfId="0" applyNumberFormat="1" applyFill="1" applyBorder="1" applyProtection="1"/>
    <xf numFmtId="0" fontId="0" fillId="6" borderId="9" xfId="0" applyFill="1" applyBorder="1"/>
    <xf numFmtId="0" fontId="0" fillId="6" borderId="0" xfId="0" applyFill="1" applyBorder="1"/>
    <xf numFmtId="0" fontId="0" fillId="0" borderId="26" xfId="0" applyBorder="1"/>
    <xf numFmtId="0" fontId="3" fillId="3" borderId="13" xfId="0" applyFont="1" applyFill="1" applyBorder="1" applyProtection="1"/>
    <xf numFmtId="0" fontId="0" fillId="3" borderId="1" xfId="0" applyFill="1" applyBorder="1" applyProtection="1"/>
    <xf numFmtId="0" fontId="0" fillId="3" borderId="10" xfId="0" applyFill="1" applyBorder="1" applyProtection="1"/>
    <xf numFmtId="0" fontId="0" fillId="3" borderId="9" xfId="0" applyFill="1" applyBorder="1" applyProtection="1"/>
    <xf numFmtId="0" fontId="0" fillId="0" borderId="0" xfId="0" applyFill="1" applyBorder="1" applyProtection="1"/>
    <xf numFmtId="0" fontId="10" fillId="3" borderId="0" xfId="0" applyFont="1" applyFill="1" applyBorder="1" applyAlignment="1" applyProtection="1">
      <alignment vertical="top" wrapText="1"/>
    </xf>
    <xf numFmtId="0" fontId="2" fillId="3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49" fontId="2" fillId="3" borderId="9" xfId="0" quotePrefix="1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 wrapText="1"/>
    </xf>
    <xf numFmtId="3" fontId="0" fillId="0" borderId="0" xfId="0" applyNumberFormat="1" applyFill="1" applyBorder="1" applyProtection="1"/>
    <xf numFmtId="49" fontId="2" fillId="3" borderId="9" xfId="0" applyNumberFormat="1" applyFont="1" applyFill="1" applyBorder="1" applyAlignment="1" applyProtection="1">
      <alignment horizontal="center" vertical="top"/>
    </xf>
    <xf numFmtId="16" fontId="2" fillId="3" borderId="9" xfId="0" quotePrefix="1" applyNumberFormat="1" applyFont="1" applyFill="1" applyBorder="1" applyAlignment="1" applyProtection="1">
      <alignment horizontal="center" vertical="top"/>
    </xf>
    <xf numFmtId="0" fontId="2" fillId="3" borderId="9" xfId="0" applyFont="1" applyFill="1" applyBorder="1" applyProtection="1"/>
    <xf numFmtId="0" fontId="2" fillId="4" borderId="24" xfId="0" applyFont="1" applyFill="1" applyBorder="1" applyProtection="1"/>
    <xf numFmtId="0" fontId="0" fillId="4" borderId="19" xfId="0" applyFill="1" applyBorder="1" applyProtection="1"/>
    <xf numFmtId="3" fontId="14" fillId="4" borderId="19" xfId="0" applyNumberFormat="1" applyFont="1" applyFill="1" applyBorder="1" applyProtection="1"/>
    <xf numFmtId="0" fontId="8" fillId="4" borderId="19" xfId="0" applyFont="1" applyFill="1" applyBorder="1" applyProtection="1"/>
    <xf numFmtId="0" fontId="0" fillId="4" borderId="20" xfId="0" applyFill="1" applyBorder="1" applyProtection="1"/>
    <xf numFmtId="0" fontId="6" fillId="4" borderId="25" xfId="0" applyFont="1" applyFill="1" applyBorder="1" applyProtection="1"/>
    <xf numFmtId="0" fontId="7" fillId="4" borderId="21" xfId="0" applyFont="1" applyFill="1" applyBorder="1" applyProtection="1"/>
    <xf numFmtId="0" fontId="7" fillId="4" borderId="22" xfId="0" applyFont="1" applyFill="1" applyBorder="1" applyProtection="1"/>
    <xf numFmtId="0" fontId="7" fillId="3" borderId="10" xfId="0" applyFont="1" applyFill="1" applyBorder="1" applyProtection="1"/>
    <xf numFmtId="0" fontId="13" fillId="3" borderId="24" xfId="0" applyFont="1" applyFill="1" applyBorder="1" applyAlignment="1" applyProtection="1">
      <alignment horizontal="left" vertical="top" wrapText="1" indent="1"/>
    </xf>
    <xf numFmtId="0" fontId="13" fillId="3" borderId="19" xfId="0" applyFont="1" applyFill="1" applyBorder="1" applyAlignment="1" applyProtection="1">
      <alignment horizontal="left" vertical="top" wrapText="1" indent="1"/>
    </xf>
    <xf numFmtId="0" fontId="0" fillId="0" borderId="9" xfId="0" applyBorder="1" applyProtection="1"/>
    <xf numFmtId="0" fontId="4" fillId="3" borderId="0" xfId="0" applyFont="1" applyFill="1" applyBorder="1" applyProtection="1"/>
    <xf numFmtId="0" fontId="2" fillId="3" borderId="9" xfId="0" applyFont="1" applyFill="1" applyBorder="1" applyAlignment="1" applyProtection="1">
      <alignment horizontal="center" vertical="top"/>
    </xf>
    <xf numFmtId="0" fontId="0" fillId="5" borderId="3" xfId="0" applyFill="1" applyBorder="1" applyProtection="1"/>
    <xf numFmtId="1" fontId="0" fillId="5" borderId="0" xfId="0" applyNumberFormat="1" applyFill="1" applyBorder="1" applyProtection="1"/>
    <xf numFmtId="3" fontId="0" fillId="5" borderId="4" xfId="0" applyNumberFormat="1" applyFill="1" applyBorder="1" applyAlignment="1" applyProtection="1">
      <alignment horizontal="right" indent="1"/>
    </xf>
    <xf numFmtId="0" fontId="0" fillId="5" borderId="17" xfId="0" applyFill="1" applyBorder="1" applyProtection="1"/>
    <xf numFmtId="0" fontId="0" fillId="5" borderId="1" xfId="0" applyFill="1" applyBorder="1" applyProtection="1"/>
    <xf numFmtId="3" fontId="0" fillId="5" borderId="18" xfId="0" applyNumberFormat="1" applyFill="1" applyBorder="1" applyAlignment="1" applyProtection="1">
      <alignment horizontal="right" indent="1"/>
    </xf>
    <xf numFmtId="0" fontId="0" fillId="3" borderId="23" xfId="0" applyFill="1" applyBorder="1" applyProtection="1"/>
    <xf numFmtId="0" fontId="0" fillId="3" borderId="12" xfId="0" applyFill="1" applyBorder="1" applyProtection="1"/>
    <xf numFmtId="0" fontId="2" fillId="5" borderId="7" xfId="0" applyFont="1" applyFill="1" applyBorder="1" applyAlignment="1" applyProtection="1">
      <alignment horizontal="center" vertical="top"/>
    </xf>
    <xf numFmtId="0" fontId="4" fillId="5" borderId="6" xfId="0" applyFont="1" applyFill="1" applyBorder="1" applyProtection="1"/>
    <xf numFmtId="0" fontId="4" fillId="5" borderId="6" xfId="0" applyFont="1" applyFill="1" applyBorder="1" applyAlignment="1" applyProtection="1">
      <alignment vertical="top" wrapText="1"/>
    </xf>
    <xf numFmtId="0" fontId="0" fillId="5" borderId="6" xfId="0" applyFill="1" applyBorder="1" applyProtection="1"/>
    <xf numFmtId="0" fontId="0" fillId="5" borderId="8" xfId="0" applyFill="1" applyBorder="1" applyProtection="1"/>
    <xf numFmtId="0" fontId="2" fillId="5" borderId="9" xfId="0" applyFont="1" applyFill="1" applyBorder="1" applyAlignment="1" applyProtection="1">
      <alignment horizontal="center" vertical="top"/>
    </xf>
    <xf numFmtId="0" fontId="11" fillId="5" borderId="0" xfId="0" applyFont="1" applyFill="1" applyBorder="1" applyProtection="1"/>
    <xf numFmtId="0" fontId="4" fillId="5" borderId="0" xfId="0" applyFont="1" applyFill="1" applyBorder="1" applyAlignment="1" applyProtection="1">
      <alignment vertical="top" wrapText="1"/>
    </xf>
    <xf numFmtId="0" fontId="15" fillId="5" borderId="0" xfId="0" applyFont="1" applyFill="1" applyBorder="1" applyAlignment="1" applyProtection="1">
      <alignment horizontal="left" vertical="top"/>
    </xf>
    <xf numFmtId="0" fontId="0" fillId="5" borderId="0" xfId="0" applyFill="1" applyBorder="1" applyProtection="1"/>
    <xf numFmtId="0" fontId="0" fillId="5" borderId="10" xfId="0" applyFill="1" applyBorder="1" applyProtection="1"/>
    <xf numFmtId="0" fontId="10" fillId="5" borderId="0" xfId="0" applyFont="1" applyFill="1" applyBorder="1" applyAlignment="1" applyProtection="1">
      <alignment horizontal="left" vertical="top"/>
    </xf>
    <xf numFmtId="0" fontId="0" fillId="5" borderId="9" xfId="0" applyFill="1" applyBorder="1" applyProtection="1"/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 vertical="top" indent="2"/>
    </xf>
    <xf numFmtId="0" fontId="10" fillId="5" borderId="9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 applyProtection="1">
      <alignment horizontal="left" vertical="top" indent="4"/>
    </xf>
    <xf numFmtId="0" fontId="4" fillId="5" borderId="0" xfId="0" applyFont="1" applyFill="1" applyBorder="1" applyAlignment="1" applyProtection="1">
      <alignment vertical="top"/>
    </xf>
    <xf numFmtId="0" fontId="4" fillId="5" borderId="1" xfId="0" applyFont="1" applyFill="1" applyBorder="1" applyAlignment="1" applyProtection="1">
      <alignment vertical="top" wrapText="1"/>
    </xf>
    <xf numFmtId="0" fontId="2" fillId="5" borderId="0" xfId="0" applyFont="1" applyFill="1" applyBorder="1" applyAlignment="1" applyProtection="1">
      <alignment vertical="top"/>
    </xf>
    <xf numFmtId="1" fontId="12" fillId="5" borderId="0" xfId="1" applyNumberFormat="1" applyFont="1" applyFill="1" applyBorder="1" applyProtection="1"/>
    <xf numFmtId="0" fontId="4" fillId="5" borderId="5" xfId="0" applyFont="1" applyFill="1" applyBorder="1" applyProtection="1"/>
    <xf numFmtId="0" fontId="4" fillId="5" borderId="5" xfId="0" applyFont="1" applyFill="1" applyBorder="1" applyAlignment="1" applyProtection="1">
      <alignment horizontal="left" vertical="top" indent="2"/>
    </xf>
    <xf numFmtId="0" fontId="4" fillId="5" borderId="5" xfId="0" applyFont="1" applyFill="1" applyBorder="1" applyAlignment="1" applyProtection="1">
      <alignment vertical="top" wrapText="1"/>
    </xf>
    <xf numFmtId="9" fontId="0" fillId="5" borderId="5" xfId="1" applyFont="1" applyFill="1" applyBorder="1" applyProtection="1"/>
    <xf numFmtId="0" fontId="0" fillId="5" borderId="5" xfId="0" applyFill="1" applyBorder="1" applyProtection="1"/>
    <xf numFmtId="9" fontId="0" fillId="5" borderId="0" xfId="1" applyFont="1" applyFill="1" applyBorder="1" applyProtection="1"/>
    <xf numFmtId="0" fontId="4" fillId="5" borderId="0" xfId="0" applyNumberFormat="1" applyFont="1" applyFill="1" applyBorder="1" applyAlignment="1" applyProtection="1">
      <alignment vertical="top" wrapText="1"/>
    </xf>
    <xf numFmtId="0" fontId="4" fillId="5" borderId="0" xfId="0" applyFont="1" applyFill="1" applyBorder="1" applyAlignment="1" applyProtection="1">
      <alignment horizontal="center" vertical="top" wrapText="1"/>
    </xf>
    <xf numFmtId="0" fontId="4" fillId="5" borderId="0" xfId="0" quotePrefix="1" applyFont="1" applyFill="1" applyBorder="1" applyAlignment="1" applyProtection="1">
      <alignment vertical="top"/>
    </xf>
    <xf numFmtId="0" fontId="2" fillId="5" borderId="11" xfId="0" applyFont="1" applyFill="1" applyBorder="1" applyAlignment="1" applyProtection="1">
      <alignment horizontal="center" vertical="top"/>
    </xf>
    <xf numFmtId="0" fontId="0" fillId="5" borderId="12" xfId="0" applyFill="1" applyBorder="1" applyProtection="1"/>
    <xf numFmtId="0" fontId="1" fillId="3" borderId="9" xfId="0" applyFont="1" applyFill="1" applyBorder="1" applyAlignment="1" applyProtection="1">
      <alignment vertical="top"/>
    </xf>
    <xf numFmtId="0" fontId="0" fillId="3" borderId="0" xfId="0" applyFill="1" applyBorder="1" applyAlignment="1" applyProtection="1">
      <alignment vertical="top" wrapText="1"/>
    </xf>
    <xf numFmtId="0" fontId="0" fillId="0" borderId="7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Fill="1" applyBorder="1"/>
    <xf numFmtId="0" fontId="0" fillId="0" borderId="10" xfId="0" applyFill="1" applyBorder="1"/>
    <xf numFmtId="0" fontId="4" fillId="3" borderId="2" xfId="0" applyFont="1" applyFill="1" applyBorder="1" applyProtection="1">
      <protection locked="0"/>
    </xf>
    <xf numFmtId="0" fontId="19" fillId="5" borderId="0" xfId="0" applyFont="1" applyFill="1" applyBorder="1" applyAlignment="1" applyProtection="1">
      <alignment vertical="top" wrapText="1"/>
    </xf>
    <xf numFmtId="0" fontId="19" fillId="5" borderId="10" xfId="0" applyFont="1" applyFill="1" applyBorder="1" applyAlignment="1" applyProtection="1">
      <alignment vertical="top" wrapText="1"/>
    </xf>
    <xf numFmtId="3" fontId="17" fillId="6" borderId="0" xfId="0" applyNumberFormat="1" applyFont="1" applyFill="1" applyBorder="1" applyAlignment="1">
      <alignment wrapText="1"/>
    </xf>
    <xf numFmtId="0" fontId="4" fillId="5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vertical="top" wrapText="1"/>
    </xf>
    <xf numFmtId="0" fontId="5" fillId="5" borderId="14" xfId="0" applyFont="1" applyFill="1" applyBorder="1" applyAlignment="1" applyProtection="1">
      <alignment horizontal="center" wrapText="1"/>
    </xf>
    <xf numFmtId="0" fontId="5" fillId="5" borderId="15" xfId="0" applyFont="1" applyFill="1" applyBorder="1" applyAlignment="1" applyProtection="1">
      <alignment horizontal="center" wrapText="1"/>
    </xf>
    <xf numFmtId="0" fontId="5" fillId="5" borderId="16" xfId="0" applyFont="1" applyFill="1" applyBorder="1" applyAlignment="1" applyProtection="1">
      <alignment horizontal="center" wrapText="1"/>
    </xf>
    <xf numFmtId="0" fontId="5" fillId="5" borderId="17" xfId="0" applyFont="1" applyFill="1" applyBorder="1" applyAlignment="1" applyProtection="1">
      <alignment horizontal="center" wrapText="1"/>
    </xf>
    <xf numFmtId="0" fontId="5" fillId="5" borderId="1" xfId="0" applyFont="1" applyFill="1" applyBorder="1" applyAlignment="1" applyProtection="1">
      <alignment horizontal="center" wrapText="1"/>
    </xf>
    <xf numFmtId="0" fontId="5" fillId="5" borderId="18" xfId="0" applyFont="1" applyFill="1" applyBorder="1" applyAlignment="1" applyProtection="1">
      <alignment horizontal="center" wrapText="1"/>
    </xf>
    <xf numFmtId="3" fontId="17" fillId="3" borderId="0" xfId="0" applyNumberFormat="1" applyFont="1" applyFill="1" applyBorder="1" applyAlignment="1" applyProtection="1">
      <alignment wrapText="1"/>
    </xf>
    <xf numFmtId="3" fontId="17" fillId="3" borderId="10" xfId="0" applyNumberFormat="1" applyFont="1" applyFill="1" applyBorder="1" applyAlignment="1" applyProtection="1">
      <alignment wrapText="1"/>
    </xf>
    <xf numFmtId="0" fontId="18" fillId="3" borderId="23" xfId="0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/>
    </xf>
    <xf numFmtId="0" fontId="4" fillId="5" borderId="0" xfId="0" applyFont="1" applyFill="1" applyBorder="1" applyAlignment="1" applyProtection="1">
      <alignment vertical="top" wrapText="1"/>
    </xf>
    <xf numFmtId="0" fontId="4" fillId="5" borderId="0" xfId="0" applyFont="1" applyFill="1" applyBorder="1" applyAlignment="1" applyProtection="1">
      <alignment wrapText="1"/>
    </xf>
    <xf numFmtId="0" fontId="16" fillId="3" borderId="19" xfId="0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wrapText="1"/>
    </xf>
    <xf numFmtId="0" fontId="13" fillId="4" borderId="21" xfId="0" applyFont="1" applyFill="1" applyBorder="1" applyAlignment="1" applyProtection="1">
      <alignment wrapText="1"/>
    </xf>
  </cellXfs>
  <cellStyles count="2">
    <cellStyle name="Normal" xfId="0" builtinId="0"/>
    <cellStyle name="Percent" xfId="1" builtinId="5"/>
  </cellStyles>
  <dxfs count="30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00FF99"/>
        </patternFill>
      </fill>
    </dxf>
    <dxf>
      <fill>
        <patternFill patternType="solid">
          <fgColor auto="1"/>
          <bgColor rgb="FF00FF99"/>
        </patternFill>
      </fill>
    </dxf>
    <dxf>
      <font>
        <color rgb="FFFF0000"/>
      </font>
    </dxf>
    <dxf>
      <fill>
        <patternFill>
          <bgColor rgb="FF00FF99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rgb="FFFF0000"/>
      </font>
      <border>
        <left style="thin">
          <color auto="1"/>
        </left>
        <right style="thin">
          <color auto="1"/>
        </right>
      </border>
    </dxf>
    <dxf>
      <font>
        <color theme="6" tint="0.79998168889431442"/>
      </font>
    </dxf>
    <dxf>
      <font>
        <color theme="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>
          <bgColor rgb="FF00FF99"/>
        </patternFill>
      </fill>
    </dxf>
    <dxf>
      <fill>
        <patternFill>
          <bgColor theme="6" tint="0.79998168889431442"/>
        </patternFill>
      </fill>
    </dxf>
    <dxf>
      <fill>
        <patternFill>
          <bgColor rgb="FF00FF99"/>
        </patternFill>
      </fill>
    </dxf>
    <dxf>
      <fill>
        <patternFill>
          <bgColor rgb="FF00FF99"/>
        </patternFill>
      </fill>
    </dxf>
    <dxf>
      <fill>
        <patternFill>
          <bgColor theme="6" tint="0.79998168889431442"/>
        </patternFill>
      </fill>
    </dxf>
    <dxf>
      <fill>
        <patternFill>
          <bgColor rgb="FF00FF99"/>
        </patternFill>
      </fill>
    </dxf>
    <dxf>
      <fill>
        <patternFill>
          <bgColor rgb="FF00FF99"/>
        </patternFill>
      </fill>
    </dxf>
    <dxf>
      <fill>
        <patternFill>
          <bgColor rgb="FF00FF99"/>
        </patternFill>
      </fill>
    </dxf>
    <dxf>
      <fill>
        <patternFill>
          <bgColor rgb="FF00FF99"/>
        </patternFill>
      </fill>
    </dxf>
    <dxf>
      <fill>
        <patternFill>
          <bgColor rgb="FF00FF99"/>
        </patternFill>
      </fill>
    </dxf>
  </dxfs>
  <tableStyles count="0" defaultTableStyle="TableStyleMedium2" defaultPivotStyle="PivotStyleLight16"/>
  <colors>
    <mruColors>
      <color rgb="FF00FF99"/>
      <color rgb="FF00FF00"/>
      <color rgb="FF66FFCC"/>
      <color rgb="FF99FFCC"/>
      <color rgb="FF99FF99"/>
      <color rgb="FF33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68"/>
  <sheetViews>
    <sheetView showGridLines="0" tabSelected="1" topLeftCell="A18" zoomScale="80" zoomScaleNormal="80" workbookViewId="0">
      <selection activeCell="K18" sqref="K18"/>
    </sheetView>
  </sheetViews>
  <sheetFormatPr defaultColWidth="9" defaultRowHeight="14.25" x14ac:dyDescent="0.2"/>
  <cols>
    <col min="1" max="1" width="3.875" style="5" customWidth="1"/>
    <col min="2" max="2" width="9.625" customWidth="1"/>
    <col min="3" max="4" width="9" customWidth="1"/>
    <col min="5" max="5" width="9.375" customWidth="1"/>
    <col min="6" max="6" width="9" customWidth="1"/>
    <col min="7" max="7" width="10.125" customWidth="1"/>
    <col min="8" max="8" width="0.875" customWidth="1"/>
    <col min="9" max="9" width="10.125" customWidth="1"/>
    <col min="10" max="10" width="2.875" customWidth="1"/>
    <col min="11" max="11" width="12.875" customWidth="1"/>
    <col min="12" max="12" width="0.875" customWidth="1"/>
    <col min="13" max="13" width="10.125" customWidth="1"/>
    <col min="14" max="14" width="2.5" customWidth="1"/>
    <col min="15" max="15" width="10.125" customWidth="1"/>
    <col min="16" max="16" width="2.625" customWidth="1"/>
    <col min="17" max="17" width="11.375" customWidth="1"/>
    <col min="18" max="18" width="17.25" customWidth="1"/>
    <col min="19" max="19" width="9" hidden="1" customWidth="1"/>
    <col min="20" max="20" width="9.875" hidden="1" customWidth="1"/>
    <col min="21" max="21" width="9" hidden="1" customWidth="1"/>
    <col min="22" max="22" width="3.875" style="5" customWidth="1"/>
  </cols>
  <sheetData>
    <row r="1" spans="1:40" ht="15" thickBo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0" ht="15" thickTop="1" x14ac:dyDescent="0.2">
      <c r="A2" s="3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0" x14ac:dyDescent="0.2">
      <c r="A3" s="3"/>
      <c r="B3" s="84"/>
      <c r="C3" s="85" t="s">
        <v>43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44</v>
      </c>
      <c r="P3" s="85"/>
      <c r="Q3" s="85"/>
      <c r="R3" s="8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40" x14ac:dyDescent="0.2">
      <c r="A4" s="3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04">
        <v>42888</v>
      </c>
      <c r="P4" s="104"/>
      <c r="Q4" s="104"/>
      <c r="R4" s="8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40" x14ac:dyDescent="0.2">
      <c r="A5" s="3"/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0" x14ac:dyDescent="0.2">
      <c r="A6" s="3"/>
      <c r="B6" s="84"/>
      <c r="C6" s="85"/>
      <c r="D6" s="102" t="s">
        <v>42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85"/>
      <c r="Q6" s="85"/>
      <c r="R6" s="8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x14ac:dyDescent="0.2">
      <c r="A7" s="3"/>
      <c r="B7" s="84"/>
      <c r="C7" s="8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85"/>
      <c r="Q7" s="85"/>
      <c r="R7" s="86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40" x14ac:dyDescent="0.2">
      <c r="A8" s="3"/>
      <c r="B8" s="84"/>
      <c r="C8" s="85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85"/>
      <c r="Q8" s="85"/>
      <c r="R8" s="8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40" x14ac:dyDescent="0.2">
      <c r="A9" s="3"/>
      <c r="B9" s="84"/>
      <c r="C9" s="8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85"/>
      <c r="Q9" s="85"/>
      <c r="R9" s="86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40" x14ac:dyDescent="0.2">
      <c r="A10" s="3"/>
      <c r="B10" s="84"/>
      <c r="C10" s="8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85"/>
      <c r="Q10" s="85"/>
      <c r="R10" s="8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40" x14ac:dyDescent="0.2">
      <c r="A11" s="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0" ht="15" x14ac:dyDescent="0.2">
      <c r="A12" s="3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2"/>
      <c r="P12" s="2"/>
      <c r="Q12" s="2"/>
      <c r="R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0.25" x14ac:dyDescent="0.3">
      <c r="A13" s="3"/>
      <c r="B13" s="11" t="s">
        <v>40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"/>
      <c r="Q13" s="2"/>
      <c r="R13" s="1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x14ac:dyDescent="0.2">
      <c r="A14" s="3"/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x14ac:dyDescent="0.2">
      <c r="A15" s="3"/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5"/>
      <c r="P15" s="2"/>
      <c r="Q15" s="2"/>
      <c r="R15" s="1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4" x14ac:dyDescent="0.2">
      <c r="A16" s="3"/>
      <c r="B16" s="14"/>
      <c r="C16" s="2"/>
      <c r="D16" s="2"/>
      <c r="E16" s="2"/>
      <c r="F16" s="2"/>
      <c r="G16" s="2"/>
      <c r="H16" s="2"/>
      <c r="I16" s="2"/>
      <c r="J16" s="2"/>
      <c r="K16" s="16" t="s">
        <v>0</v>
      </c>
      <c r="L16" s="17"/>
      <c r="M16" s="2"/>
      <c r="N16" s="2"/>
      <c r="O16" s="18"/>
      <c r="P16" s="17"/>
      <c r="Q16" s="2"/>
      <c r="R16" s="1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x14ac:dyDescent="0.2">
      <c r="A17" s="3"/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5"/>
      <c r="P17" s="2"/>
      <c r="Q17" s="2"/>
      <c r="R17" s="1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33" customHeight="1" x14ac:dyDescent="0.2">
      <c r="A18" s="3"/>
      <c r="B18" s="19" t="s">
        <v>45</v>
      </c>
      <c r="C18" s="92" t="s">
        <v>7</v>
      </c>
      <c r="D18" s="92"/>
      <c r="E18" s="92"/>
      <c r="F18" s="92"/>
      <c r="G18" s="92"/>
      <c r="H18" s="92"/>
      <c r="I18" s="92"/>
      <c r="J18" s="20"/>
      <c r="K18" s="6"/>
      <c r="L18" s="7"/>
      <c r="M18" s="7"/>
      <c r="N18" s="7"/>
      <c r="O18" s="21"/>
      <c r="P18" s="2"/>
      <c r="Q18" s="2"/>
      <c r="R18" s="1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1.75" customHeight="1" x14ac:dyDescent="0.2">
      <c r="A19" s="3"/>
      <c r="B19" s="22"/>
      <c r="C19" s="92"/>
      <c r="D19" s="92"/>
      <c r="E19" s="92"/>
      <c r="F19" s="92"/>
      <c r="G19" s="92"/>
      <c r="H19" s="92"/>
      <c r="I19" s="92"/>
      <c r="J19" s="20"/>
      <c r="K19" s="7"/>
      <c r="L19" s="7"/>
      <c r="M19" s="7"/>
      <c r="N19" s="7"/>
      <c r="O19" s="21"/>
      <c r="P19" s="2"/>
      <c r="Q19" s="2"/>
      <c r="R19" s="1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34.5" customHeight="1" x14ac:dyDescent="0.2">
      <c r="A20" s="3"/>
      <c r="B20" s="19" t="s">
        <v>46</v>
      </c>
      <c r="C20" s="92" t="s">
        <v>8</v>
      </c>
      <c r="D20" s="92"/>
      <c r="E20" s="92"/>
      <c r="F20" s="92"/>
      <c r="G20" s="92"/>
      <c r="H20" s="92"/>
      <c r="I20" s="92"/>
      <c r="J20" s="20"/>
      <c r="K20" s="6"/>
      <c r="L20" s="7"/>
      <c r="M20" s="7"/>
      <c r="N20" s="7"/>
      <c r="O20" s="21"/>
      <c r="P20" s="2"/>
      <c r="Q20" s="2"/>
      <c r="R20" s="1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x14ac:dyDescent="0.2">
      <c r="A21" s="3"/>
      <c r="B21" s="22"/>
      <c r="C21" s="92"/>
      <c r="D21" s="92"/>
      <c r="E21" s="92"/>
      <c r="F21" s="92"/>
      <c r="G21" s="92"/>
      <c r="H21" s="92"/>
      <c r="I21" s="92"/>
      <c r="J21" s="20"/>
      <c r="K21" s="7"/>
      <c r="L21" s="7"/>
      <c r="M21" s="7"/>
      <c r="N21" s="7"/>
      <c r="O21" s="21"/>
      <c r="P21" s="2"/>
      <c r="Q21" s="2"/>
      <c r="R21" s="1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39.75" customHeight="1" x14ac:dyDescent="0.2">
      <c r="A22" s="3"/>
      <c r="B22" s="19" t="s">
        <v>47</v>
      </c>
      <c r="C22" s="92" t="s">
        <v>9</v>
      </c>
      <c r="D22" s="92"/>
      <c r="E22" s="92"/>
      <c r="F22" s="92"/>
      <c r="G22" s="92"/>
      <c r="H22" s="92"/>
      <c r="I22" s="92"/>
      <c r="J22" s="20"/>
      <c r="K22" s="6"/>
      <c r="L22" s="7"/>
      <c r="M22" s="7"/>
      <c r="N22" s="7"/>
      <c r="O22" s="21"/>
      <c r="P22" s="2"/>
      <c r="Q22" s="2"/>
      <c r="R22" s="1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39.75" customHeight="1" x14ac:dyDescent="0.2">
      <c r="A23" s="3"/>
      <c r="B23" s="23"/>
      <c r="C23" s="20"/>
      <c r="D23" s="20"/>
      <c r="E23" s="20"/>
      <c r="F23" s="20"/>
      <c r="G23" s="20"/>
      <c r="H23" s="20"/>
      <c r="I23" s="20"/>
      <c r="J23" s="20"/>
      <c r="K23" s="21"/>
      <c r="L23" s="7"/>
      <c r="M23" s="7"/>
      <c r="N23" s="7"/>
      <c r="O23" s="21"/>
      <c r="P23" s="2"/>
      <c r="Q23" s="2"/>
      <c r="R23" s="1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39.75" customHeight="1" x14ac:dyDescent="0.2">
      <c r="A24" s="3"/>
      <c r="B24" s="19" t="s">
        <v>48</v>
      </c>
      <c r="C24" s="92" t="s">
        <v>36</v>
      </c>
      <c r="D24" s="92"/>
      <c r="E24" s="92"/>
      <c r="F24" s="92"/>
      <c r="G24" s="92"/>
      <c r="H24" s="92"/>
      <c r="I24" s="92"/>
      <c r="J24" s="20"/>
      <c r="K24" s="6"/>
      <c r="L24" s="7"/>
      <c r="M24" s="99"/>
      <c r="N24" s="99"/>
      <c r="O24" s="99"/>
      <c r="P24" s="99"/>
      <c r="Q24" s="99"/>
      <c r="R24" s="100"/>
      <c r="V24" s="3"/>
      <c r="W24" s="3"/>
      <c r="X24" s="90"/>
      <c r="Y24" s="90"/>
      <c r="Z24" s="90"/>
      <c r="AA24" s="90"/>
      <c r="AB24" s="90"/>
      <c r="AC24" s="90"/>
      <c r="AD24" s="9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5.5" customHeight="1" thickBot="1" x14ac:dyDescent="0.25">
      <c r="A25" s="3"/>
      <c r="B25" s="24"/>
      <c r="C25" s="20"/>
      <c r="D25" s="20"/>
      <c r="E25" s="20"/>
      <c r="F25" s="20"/>
      <c r="G25" s="20"/>
      <c r="H25" s="20"/>
      <c r="I25" s="20"/>
      <c r="J25" s="20"/>
      <c r="K25" s="2"/>
      <c r="L25" s="2"/>
      <c r="M25" s="2"/>
      <c r="N25" s="2"/>
      <c r="O25" s="2"/>
      <c r="P25" s="2"/>
      <c r="Q25" s="2"/>
      <c r="R25" s="1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8" customHeight="1" x14ac:dyDescent="0.25">
      <c r="A26" s="3"/>
      <c r="B26" s="25"/>
      <c r="C26" s="110" t="s">
        <v>34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26"/>
      <c r="O26" s="27">
        <f>SUM(K18,K20,K22)</f>
        <v>0</v>
      </c>
      <c r="P26" s="28"/>
      <c r="Q26" s="29"/>
      <c r="R26" s="1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s="1" customFormat="1" ht="15" customHeight="1" thickBot="1" x14ac:dyDescent="0.25">
      <c r="A27" s="4"/>
      <c r="B27" s="3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31"/>
      <c r="O27" s="31"/>
      <c r="P27" s="31"/>
      <c r="Q27" s="32"/>
      <c r="R27" s="3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21.75" customHeight="1" x14ac:dyDescent="0.2">
      <c r="A28" s="3"/>
      <c r="B28" s="34"/>
      <c r="C28" s="107" t="s">
        <v>41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35"/>
      <c r="O28" s="35"/>
      <c r="P28" s="35"/>
      <c r="Q28" s="35"/>
      <c r="R28" s="1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8.75" customHeight="1" x14ac:dyDescent="0.2">
      <c r="A29" s="3"/>
      <c r="B29" s="36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37"/>
      <c r="O29" s="93" t="s">
        <v>10</v>
      </c>
      <c r="P29" s="94"/>
      <c r="Q29" s="95"/>
      <c r="R29" s="1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x14ac:dyDescent="0.2">
      <c r="A30" s="3"/>
      <c r="B30" s="23" t="s">
        <v>5</v>
      </c>
      <c r="C30" s="2"/>
      <c r="D30" s="37" t="s">
        <v>1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96"/>
      <c r="P30" s="97"/>
      <c r="Q30" s="98"/>
      <c r="R30" s="101" t="s">
        <v>37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x14ac:dyDescent="0.2">
      <c r="A31" s="3"/>
      <c r="B31" s="38"/>
      <c r="C31" s="87"/>
      <c r="D31" s="37" t="s">
        <v>2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 t="s">
        <v>31</v>
      </c>
      <c r="P31" s="40"/>
      <c r="Q31" s="41" t="str">
        <f>IF(C31="","",ROUNDUP(IF($O$26*0.03&lt;3000,$O$26*0.03,3000),0))</f>
        <v/>
      </c>
      <c r="R31" s="101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2">
      <c r="A32" s="3"/>
      <c r="B32" s="38"/>
      <c r="C32" s="87"/>
      <c r="D32" s="37" t="s">
        <v>3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 t="s">
        <v>32</v>
      </c>
      <c r="P32" s="40"/>
      <c r="Q32" s="41" t="str">
        <f>IF(C32="","",ROUNDUP(IF($O$26*0.03&lt;3000,$O$26*0.03,3000),0))</f>
        <v/>
      </c>
      <c r="R32" s="101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" customHeight="1" x14ac:dyDescent="0.2">
      <c r="A33" s="3"/>
      <c r="B33" s="38"/>
      <c r="C33" s="87"/>
      <c r="D33" s="92" t="s">
        <v>4</v>
      </c>
      <c r="E33" s="92"/>
      <c r="F33" s="92"/>
      <c r="G33" s="92"/>
      <c r="H33" s="92"/>
      <c r="I33" s="92"/>
      <c r="J33" s="92"/>
      <c r="K33" s="92"/>
      <c r="L33" s="92"/>
      <c r="M33" s="92"/>
      <c r="N33" s="20"/>
      <c r="O33" s="42" t="s">
        <v>33</v>
      </c>
      <c r="P33" s="43"/>
      <c r="Q33" s="44" t="str">
        <f>IF(C33="","",ROUNDUP(IF((($K$18+$K$20+$K$22)*0.01)+($K$18*0.005)&lt;1500,(($K$18+$K$20+$K$22)*0.01)+($K$18*0.005),1500),0))</f>
        <v/>
      </c>
      <c r="R33" s="45" t="str">
        <f>IF(C33="","",ROUNDUP(IF(($O$26*0.01)+($K$18*0.005)&lt;1500,($O$26*0.01)+($K$18*0.005),1500),0))</f>
        <v/>
      </c>
      <c r="V33" s="8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5" customHeight="1" thickBot="1" x14ac:dyDescent="0.25">
      <c r="A34" s="3"/>
      <c r="B34" s="38"/>
      <c r="C34" s="3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20"/>
      <c r="O34" s="2"/>
      <c r="P34" s="2"/>
      <c r="Q34" s="2"/>
      <c r="R34" s="46"/>
      <c r="S34" s="10"/>
      <c r="T34" s="10"/>
      <c r="U34" s="10"/>
      <c r="V34" s="8"/>
      <c r="W34" s="9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5" customHeight="1" thickTop="1" x14ac:dyDescent="0.2">
      <c r="A35" s="3"/>
      <c r="B35" s="47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50"/>
      <c r="Q35" s="50"/>
      <c r="R35" s="51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" customHeight="1" x14ac:dyDescent="0.2">
      <c r="A36" s="3"/>
      <c r="B36" s="52"/>
      <c r="C36" s="53" t="s">
        <v>14</v>
      </c>
      <c r="D36" s="54"/>
      <c r="E36" s="54"/>
      <c r="F36" s="55"/>
      <c r="G36" s="54"/>
      <c r="H36" s="54"/>
      <c r="I36" s="54"/>
      <c r="J36" s="54"/>
      <c r="K36" s="54"/>
      <c r="L36" s="54"/>
      <c r="M36" s="54"/>
      <c r="N36" s="54"/>
      <c r="O36" s="56"/>
      <c r="P36" s="56"/>
      <c r="Q36" s="56"/>
      <c r="R36" s="5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" customHeight="1" x14ac:dyDescent="0.2">
      <c r="A37" s="3"/>
      <c r="B37" s="52"/>
      <c r="C37" s="53"/>
      <c r="D37" s="54"/>
      <c r="E37" s="54"/>
      <c r="F37" s="58"/>
      <c r="G37" s="54"/>
      <c r="H37" s="54"/>
      <c r="I37" s="54"/>
      <c r="J37" s="54"/>
      <c r="K37" s="54"/>
      <c r="L37" s="54"/>
      <c r="M37" s="54"/>
      <c r="N37" s="54"/>
      <c r="O37" s="56"/>
      <c r="P37" s="56"/>
      <c r="Q37" s="56"/>
      <c r="R37" s="5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" customHeight="1" x14ac:dyDescent="0.2">
      <c r="A38" s="3"/>
      <c r="B38" s="59"/>
      <c r="C38" s="60"/>
      <c r="D38" s="54" t="s">
        <v>17</v>
      </c>
      <c r="E38" s="54"/>
      <c r="F38" s="58"/>
      <c r="G38" s="54"/>
      <c r="H38" s="54"/>
      <c r="I38" s="54"/>
      <c r="J38" s="54"/>
      <c r="K38" s="54"/>
      <c r="L38" s="54"/>
      <c r="M38" s="54"/>
      <c r="N38" s="54"/>
      <c r="O38" s="56"/>
      <c r="P38" s="56"/>
      <c r="Q38" s="56"/>
      <c r="R38" s="5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" customHeight="1" x14ac:dyDescent="0.2">
      <c r="A39" s="3"/>
      <c r="B39" s="59"/>
      <c r="C39" s="60"/>
      <c r="D39" s="61" t="s">
        <v>13</v>
      </c>
      <c r="E39" s="54"/>
      <c r="F39" s="62"/>
      <c r="G39" s="54"/>
      <c r="H39" s="54"/>
      <c r="I39" s="54"/>
      <c r="J39" s="54"/>
      <c r="K39" s="54"/>
      <c r="L39" s="54"/>
      <c r="M39" s="54"/>
      <c r="N39" s="54"/>
      <c r="O39" s="56"/>
      <c r="P39" s="56"/>
      <c r="Q39" s="56"/>
      <c r="R39" s="5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" customHeight="1" x14ac:dyDescent="0.2">
      <c r="A40" s="3"/>
      <c r="B40" s="59"/>
      <c r="C40" s="60"/>
      <c r="D40" s="63" t="s">
        <v>16</v>
      </c>
      <c r="E40" s="54"/>
      <c r="F40" s="62"/>
      <c r="G40" s="54"/>
      <c r="H40" s="54"/>
      <c r="I40" s="54"/>
      <c r="J40" s="54"/>
      <c r="K40" s="54" t="str">
        <f>IF(C31="x",ROUNDUP($O$26*0.03,0),"")</f>
        <v/>
      </c>
      <c r="L40" s="54"/>
      <c r="M40" s="64" t="s">
        <v>18</v>
      </c>
      <c r="N40" s="64"/>
      <c r="O40" s="64"/>
      <c r="P40" s="64"/>
      <c r="Q40" s="56"/>
      <c r="R40" s="5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5" customHeight="1" x14ac:dyDescent="0.2">
      <c r="A41" s="3"/>
      <c r="B41" s="59"/>
      <c r="C41" s="60"/>
      <c r="D41" s="106" t="s">
        <v>15</v>
      </c>
      <c r="E41" s="106"/>
      <c r="F41" s="106"/>
      <c r="G41" s="106"/>
      <c r="H41" s="106"/>
      <c r="I41" s="106"/>
      <c r="J41" s="54"/>
      <c r="K41" s="54"/>
      <c r="L41" s="54"/>
      <c r="M41" s="54"/>
      <c r="N41" s="54"/>
      <c r="O41" s="56"/>
      <c r="P41" s="56"/>
      <c r="Q41" s="56"/>
      <c r="R41" s="5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3.25" customHeight="1" x14ac:dyDescent="0.2">
      <c r="A42" s="3"/>
      <c r="B42" s="59"/>
      <c r="C42" s="60"/>
      <c r="D42" s="106"/>
      <c r="E42" s="106"/>
      <c r="F42" s="106"/>
      <c r="G42" s="106"/>
      <c r="H42" s="106"/>
      <c r="I42" s="106"/>
      <c r="J42" s="54"/>
      <c r="K42" s="65" t="str">
        <f>IF($C$31="","",(IF($K$24&lt;=$Q$31,$Q$31-$K$24,0)))</f>
        <v/>
      </c>
      <c r="L42" s="54"/>
      <c r="M42" s="64" t="s">
        <v>19</v>
      </c>
      <c r="N42" s="54"/>
      <c r="O42" s="56"/>
      <c r="P42" s="56"/>
      <c r="Q42" s="56"/>
      <c r="R42" s="5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5" customHeight="1" x14ac:dyDescent="0.2">
      <c r="A43" s="3"/>
      <c r="B43" s="52"/>
      <c r="C43" s="60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6"/>
      <c r="P43" s="56"/>
      <c r="Q43" s="56"/>
      <c r="R43" s="5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5" customHeight="1" x14ac:dyDescent="0.2">
      <c r="A44" s="3"/>
      <c r="B44" s="52"/>
      <c r="C44" s="60"/>
      <c r="D44" s="66" t="s">
        <v>20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6"/>
      <c r="P44" s="56"/>
      <c r="Q44" s="56"/>
      <c r="R44" s="5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5" customHeight="1" x14ac:dyDescent="0.25">
      <c r="A45" s="3"/>
      <c r="B45" s="52"/>
      <c r="C45" s="60"/>
      <c r="D45" s="61" t="s">
        <v>21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67" t="str">
        <f>IFERROR(ROUNDUP($O$26/$Q$31,0),"")</f>
        <v/>
      </c>
      <c r="P45" s="56"/>
      <c r="Q45" s="56"/>
      <c r="R45" s="5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5" customHeight="1" thickBot="1" x14ac:dyDescent="0.25">
      <c r="A46" s="3"/>
      <c r="B46" s="52"/>
      <c r="C46" s="68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72"/>
      <c r="Q46" s="72"/>
      <c r="R46" s="5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5" customHeight="1" thickTop="1" x14ac:dyDescent="0.2">
      <c r="A47" s="3"/>
      <c r="B47" s="52"/>
      <c r="C47" s="60"/>
      <c r="D47" s="6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73"/>
      <c r="P47" s="56"/>
      <c r="Q47" s="56"/>
      <c r="R47" s="5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5" customHeight="1" x14ac:dyDescent="0.2">
      <c r="A48" s="3"/>
      <c r="B48" s="52"/>
      <c r="C48" s="60"/>
      <c r="D48" s="105" t="s">
        <v>24</v>
      </c>
      <c r="E48" s="105"/>
      <c r="F48" s="105"/>
      <c r="G48" s="105"/>
      <c r="H48" s="105"/>
      <c r="I48" s="105"/>
      <c r="J48" s="105"/>
      <c r="K48" s="105"/>
      <c r="L48" s="105"/>
      <c r="M48" s="105"/>
      <c r="N48" s="54"/>
      <c r="O48" s="73"/>
      <c r="P48" s="56"/>
      <c r="Q48" s="56"/>
      <c r="R48" s="5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5" customHeight="1" x14ac:dyDescent="0.2">
      <c r="A49" s="3"/>
      <c r="B49" s="52"/>
      <c r="C49" s="60"/>
      <c r="D49" s="61" t="s">
        <v>22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73"/>
      <c r="P49" s="56"/>
      <c r="Q49" s="56"/>
      <c r="R49" s="5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5" customHeight="1" x14ac:dyDescent="0.2">
      <c r="A50" s="3"/>
      <c r="B50" s="52"/>
      <c r="C50" s="60"/>
      <c r="D50" s="63" t="s">
        <v>16</v>
      </c>
      <c r="E50" s="54"/>
      <c r="F50" s="54"/>
      <c r="G50" s="54"/>
      <c r="H50" s="54"/>
      <c r="I50" s="54"/>
      <c r="J50" s="54"/>
      <c r="K50" s="54" t="str">
        <f>IF(C32="x",ROUNDUP($O$26*0.03,0),"")</f>
        <v/>
      </c>
      <c r="L50" s="54"/>
      <c r="M50" s="91" t="s">
        <v>23</v>
      </c>
      <c r="N50" s="91"/>
      <c r="O50" s="91"/>
      <c r="P50" s="91"/>
      <c r="Q50" s="56"/>
      <c r="R50" s="5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5" customHeight="1" x14ac:dyDescent="0.2">
      <c r="A51" s="3"/>
      <c r="B51" s="52"/>
      <c r="C51" s="60"/>
      <c r="D51" s="6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3"/>
      <c r="P51" s="56"/>
      <c r="Q51" s="56"/>
      <c r="R51" s="5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5" customHeight="1" x14ac:dyDescent="0.2">
      <c r="A52" s="3"/>
      <c r="B52" s="52"/>
      <c r="C52" s="60"/>
      <c r="D52" s="66" t="s">
        <v>20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6"/>
      <c r="P52" s="56"/>
      <c r="Q52" s="56"/>
      <c r="R52" s="5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5" customHeight="1" x14ac:dyDescent="0.25">
      <c r="A53" s="3"/>
      <c r="B53" s="52"/>
      <c r="C53" s="60"/>
      <c r="D53" s="61" t="s">
        <v>21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67" t="str">
        <f>IFERROR(ROUNDUP($O$26/$Q$32,0),"")</f>
        <v/>
      </c>
      <c r="P53" s="56"/>
      <c r="Q53" s="56"/>
      <c r="R53" s="5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5" customHeight="1" thickBot="1" x14ac:dyDescent="0.25">
      <c r="A54" s="3"/>
      <c r="B54" s="52"/>
      <c r="C54" s="68"/>
      <c r="D54" s="69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1"/>
      <c r="P54" s="72"/>
      <c r="Q54" s="72"/>
      <c r="R54" s="5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5" customHeight="1" thickTop="1" x14ac:dyDescent="0.2">
      <c r="A55" s="3"/>
      <c r="B55" s="52"/>
      <c r="C55" s="60"/>
      <c r="D55" s="6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73"/>
      <c r="P55" s="56"/>
      <c r="Q55" s="56"/>
      <c r="R55" s="5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8.75" customHeight="1" x14ac:dyDescent="0.2">
      <c r="A56" s="3"/>
      <c r="B56" s="52"/>
      <c r="C56" s="60"/>
      <c r="D56" s="105" t="s">
        <v>25</v>
      </c>
      <c r="E56" s="105"/>
      <c r="F56" s="105"/>
      <c r="G56" s="105"/>
      <c r="H56" s="105"/>
      <c r="I56" s="105"/>
      <c r="J56" s="54"/>
      <c r="K56" s="88" t="s">
        <v>38</v>
      </c>
      <c r="L56" s="88"/>
      <c r="M56" s="88"/>
      <c r="N56" s="88"/>
      <c r="O56" s="88"/>
      <c r="P56" s="88"/>
      <c r="Q56" s="88"/>
      <c r="R56" s="89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5" customHeight="1" x14ac:dyDescent="0.2">
      <c r="A57" s="3"/>
      <c r="B57" s="52"/>
      <c r="C57" s="60"/>
      <c r="D57" s="61" t="s">
        <v>49</v>
      </c>
      <c r="E57" s="54"/>
      <c r="F57" s="54"/>
      <c r="G57" s="54"/>
      <c r="H57" s="54"/>
      <c r="I57" s="54"/>
      <c r="J57" s="54"/>
      <c r="K57" s="88"/>
      <c r="L57" s="88"/>
      <c r="M57" s="88"/>
      <c r="N57" s="88"/>
      <c r="O57" s="88"/>
      <c r="P57" s="88"/>
      <c r="Q57" s="88"/>
      <c r="R57" s="89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5" customHeight="1" x14ac:dyDescent="0.2">
      <c r="A58" s="3"/>
      <c r="B58" s="52"/>
      <c r="C58" s="60"/>
      <c r="D58" s="63"/>
      <c r="E58" s="54"/>
      <c r="F58" s="54"/>
      <c r="G58" s="54"/>
      <c r="H58" s="54"/>
      <c r="I58" s="54"/>
      <c r="J58" s="54"/>
      <c r="K58" s="74" t="str">
        <f>IF(C33="x",((K18+K20+K22)*0.01),"")</f>
        <v/>
      </c>
      <c r="L58" s="54"/>
      <c r="M58" s="91" t="s">
        <v>26</v>
      </c>
      <c r="N58" s="91"/>
      <c r="O58" s="91"/>
      <c r="P58" s="91"/>
      <c r="Q58" s="56"/>
      <c r="R58" s="5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5" customHeight="1" x14ac:dyDescent="0.2">
      <c r="A59" s="3"/>
      <c r="B59" s="52"/>
      <c r="C59" s="60"/>
      <c r="D59" s="61" t="s">
        <v>35</v>
      </c>
      <c r="E59" s="54"/>
      <c r="F59" s="54"/>
      <c r="G59" s="54"/>
      <c r="H59" s="54"/>
      <c r="I59" s="54"/>
      <c r="J59" s="54"/>
      <c r="K59" s="54" t="str">
        <f>IF(C33="x",(K18*0.005),"")</f>
        <v/>
      </c>
      <c r="L59" s="54"/>
      <c r="M59" s="64" t="s">
        <v>39</v>
      </c>
      <c r="N59" s="54"/>
      <c r="O59" s="73"/>
      <c r="P59" s="56"/>
      <c r="Q59" s="56"/>
      <c r="R59" s="5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5" customHeight="1" x14ac:dyDescent="0.2">
      <c r="A60" s="3"/>
      <c r="B60" s="52"/>
      <c r="C60" s="60"/>
      <c r="D60" s="61" t="s">
        <v>27</v>
      </c>
      <c r="E60" s="54"/>
      <c r="F60" s="75" t="s">
        <v>12</v>
      </c>
      <c r="G60" s="64" t="s">
        <v>28</v>
      </c>
      <c r="H60" s="54"/>
      <c r="I60" s="54"/>
      <c r="J60" s="54"/>
      <c r="K60" s="54"/>
      <c r="L60" s="54"/>
      <c r="M60" s="76" t="s">
        <v>29</v>
      </c>
      <c r="N60" s="54"/>
      <c r="O60" s="73"/>
      <c r="P60" s="56"/>
      <c r="Q60" s="56"/>
      <c r="R60" s="5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5" customHeight="1" x14ac:dyDescent="0.2">
      <c r="A61" s="3"/>
      <c r="B61" s="52"/>
      <c r="C61" s="60"/>
      <c r="D61" s="61" t="s">
        <v>30</v>
      </c>
      <c r="E61" s="54" t="str">
        <f>$K$58</f>
        <v/>
      </c>
      <c r="F61" s="75" t="s">
        <v>12</v>
      </c>
      <c r="G61" s="54" t="str">
        <f>IF(C33="x",($K$18*0.005),"")</f>
        <v/>
      </c>
      <c r="H61" s="54"/>
      <c r="I61" s="54"/>
      <c r="J61" s="54"/>
      <c r="K61" s="75" t="s">
        <v>11</v>
      </c>
      <c r="L61" s="54"/>
      <c r="M61" s="54" t="str">
        <f>IF(C33="x",ROUNDUP($E$61+$G$61,0),"")</f>
        <v/>
      </c>
      <c r="N61" s="54"/>
      <c r="O61" s="73" t="s">
        <v>6</v>
      </c>
      <c r="P61" s="56"/>
      <c r="Q61" s="56"/>
      <c r="R61" s="5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5" customHeight="1" x14ac:dyDescent="0.2">
      <c r="A62" s="3"/>
      <c r="B62" s="52"/>
      <c r="C62" s="60"/>
      <c r="D62" s="6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73"/>
      <c r="P62" s="56"/>
      <c r="Q62" s="56"/>
      <c r="R62" s="5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5" customHeight="1" x14ac:dyDescent="0.2">
      <c r="A63" s="3"/>
      <c r="B63" s="52"/>
      <c r="C63" s="60"/>
      <c r="D63" s="66" t="s">
        <v>20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6"/>
      <c r="P63" s="56"/>
      <c r="Q63" s="56"/>
      <c r="R63" s="5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5" customHeight="1" x14ac:dyDescent="0.25">
      <c r="A64" s="3"/>
      <c r="B64" s="52"/>
      <c r="C64" s="60"/>
      <c r="D64" s="61" t="s">
        <v>21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67" t="str">
        <f>IFERROR(ROUNDUP($O$26/$Q$33,0),"")</f>
        <v/>
      </c>
      <c r="P64" s="56"/>
      <c r="Q64" s="56"/>
      <c r="R64" s="5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5" customHeight="1" x14ac:dyDescent="0.2">
      <c r="A65" s="3"/>
      <c r="B65" s="52"/>
      <c r="C65" s="60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6"/>
      <c r="P65" s="56"/>
      <c r="Q65" s="56"/>
      <c r="R65" s="5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5" customHeight="1" thickBot="1" x14ac:dyDescent="0.25">
      <c r="A66" s="3"/>
      <c r="B66" s="77"/>
      <c r="C66" s="68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2"/>
      <c r="P66" s="72"/>
      <c r="Q66" s="72"/>
      <c r="R66" s="7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5" thickTop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</sheetData>
  <sheetProtection algorithmName="SHA-512" hashValue="ZIKmT+ylqV2zwM6wYSfcBsI92zN0faBoHfX23VrLWsik2Q1+pTeFHFfCABItwUG8NeIMkMxBUn0amUmDU4fFMw==" saltValue="gNtxLK4YY1G+UUhlLBepww==" spinCount="100000" sheet="1" selectLockedCells="1"/>
  <mergeCells count="18">
    <mergeCell ref="D6:O10"/>
    <mergeCell ref="O4:Q4"/>
    <mergeCell ref="C18:I19"/>
    <mergeCell ref="D56:I56"/>
    <mergeCell ref="D41:I42"/>
    <mergeCell ref="D48:M48"/>
    <mergeCell ref="M50:P50"/>
    <mergeCell ref="C22:I22"/>
    <mergeCell ref="C24:I24"/>
    <mergeCell ref="C28:M29"/>
    <mergeCell ref="C26:M27"/>
    <mergeCell ref="X24:AC24"/>
    <mergeCell ref="M58:P58"/>
    <mergeCell ref="C20:I21"/>
    <mergeCell ref="O29:Q30"/>
    <mergeCell ref="D33:M34"/>
    <mergeCell ref="M24:R24"/>
    <mergeCell ref="R30:R32"/>
  </mergeCells>
  <conditionalFormatting sqref="M40">
    <cfRule type="expression" dxfId="29" priority="44">
      <formula>IF($C$31="x",(O26*0.03)&gt;3000,"")</formula>
    </cfRule>
  </conditionalFormatting>
  <conditionalFormatting sqref="M50">
    <cfRule type="expression" dxfId="28" priority="42">
      <formula>AND(C32="x",K50&gt;3000)</formula>
    </cfRule>
  </conditionalFormatting>
  <conditionalFormatting sqref="M58">
    <cfRule type="expression" dxfId="27" priority="40">
      <formula>IF(C33="x",(K58)&gt;1000,"")</formula>
    </cfRule>
  </conditionalFormatting>
  <conditionalFormatting sqref="O61">
    <cfRule type="expression" dxfId="26" priority="39">
      <formula>O61&lt;1500</formula>
    </cfRule>
  </conditionalFormatting>
  <conditionalFormatting sqref="K58">
    <cfRule type="expression" dxfId="25" priority="82">
      <formula>IF(C33="x",K58&lt;1000,"")</formula>
    </cfRule>
  </conditionalFormatting>
  <conditionalFormatting sqref="K40">
    <cfRule type="expression" dxfId="24" priority="28">
      <formula>C31=""</formula>
    </cfRule>
    <cfRule type="expression" dxfId="23" priority="37">
      <formula>(O26*0.03)&lt;3000</formula>
    </cfRule>
  </conditionalFormatting>
  <conditionalFormatting sqref="M61">
    <cfRule type="expression" dxfId="22" priority="36">
      <formula>IF(C33="x",M61&lt;1500,"")</formula>
    </cfRule>
  </conditionalFormatting>
  <conditionalFormatting sqref="K50">
    <cfRule type="expression" dxfId="21" priority="11">
      <formula>C32=""</formula>
    </cfRule>
    <cfRule type="expression" dxfId="20" priority="83">
      <formula>(O26*0.03)&lt;3000</formula>
    </cfRule>
  </conditionalFormatting>
  <conditionalFormatting sqref="R33">
    <cfRule type="expression" dxfId="19" priority="13">
      <formula>C33=""</formula>
    </cfRule>
    <cfRule type="expression" dxfId="18" priority="25">
      <formula>K24=0</formula>
    </cfRule>
    <cfRule type="expression" dxfId="17" priority="26">
      <formula>K24&gt;0</formula>
    </cfRule>
  </conditionalFormatting>
  <conditionalFormatting sqref="Q33">
    <cfRule type="expression" dxfId="16" priority="24">
      <formula>K24=0</formula>
    </cfRule>
  </conditionalFormatting>
  <conditionalFormatting sqref="R30">
    <cfRule type="expression" dxfId="15" priority="23">
      <formula>AND($C$33="x",$K$24=0)</formula>
    </cfRule>
  </conditionalFormatting>
  <conditionalFormatting sqref="K18">
    <cfRule type="expression" dxfId="14" priority="22">
      <formula>K18=""</formula>
    </cfRule>
  </conditionalFormatting>
  <conditionalFormatting sqref="K20">
    <cfRule type="expression" dxfId="13" priority="20">
      <formula>K20&lt;&gt;""</formula>
    </cfRule>
    <cfRule type="expression" dxfId="12" priority="21">
      <formula>K18&lt;&gt;""</formula>
    </cfRule>
  </conditionalFormatting>
  <conditionalFormatting sqref="K22">
    <cfRule type="expression" dxfId="11" priority="17">
      <formula>K22&lt;&gt;""</formula>
    </cfRule>
    <cfRule type="expression" dxfId="10" priority="19">
      <formula>K20&lt;&gt;""</formula>
    </cfRule>
  </conditionalFormatting>
  <conditionalFormatting sqref="K24">
    <cfRule type="expression" dxfId="9" priority="15">
      <formula>K24&lt;&gt;""</formula>
    </cfRule>
    <cfRule type="expression" dxfId="8" priority="16">
      <formula>K22&lt;&gt;""</formula>
    </cfRule>
  </conditionalFormatting>
  <conditionalFormatting sqref="M60">
    <cfRule type="expression" dxfId="7" priority="10">
      <formula>IF(C33=x,(O26*0.03)&gt;3000,"")</formula>
    </cfRule>
  </conditionalFormatting>
  <conditionalFormatting sqref="K56:R57">
    <cfRule type="expression" dxfId="6" priority="7">
      <formula>AND($K$24=0,C33="x")</formula>
    </cfRule>
  </conditionalFormatting>
  <conditionalFormatting sqref="K59">
    <cfRule type="expression" dxfId="5" priority="6">
      <formula>IF(C33="x",K59&lt;500,"")</formula>
    </cfRule>
  </conditionalFormatting>
  <conditionalFormatting sqref="M59:P59">
    <cfRule type="expression" dxfId="4" priority="5">
      <formula>IF(C33="x",$K$59&gt;500,"")</formula>
    </cfRule>
  </conditionalFormatting>
  <conditionalFormatting sqref="C31:C33">
    <cfRule type="expression" dxfId="3" priority="1">
      <formula>$C$33="x"</formula>
    </cfRule>
    <cfRule type="expression" dxfId="2" priority="2">
      <formula>$C$32="x"</formula>
    </cfRule>
    <cfRule type="expression" dxfId="1" priority="3">
      <formula>$C$31="x"</formula>
    </cfRule>
    <cfRule type="expression" dxfId="0" priority="4">
      <formula>$K$24&lt;&gt;""</formula>
    </cfRule>
  </conditionalFormatting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Size Calculator</vt:lpstr>
      <vt:lpstr>'Sample Size Calculator'!Print_Area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Ann Dumas</dc:creator>
  <cp:lastModifiedBy>Lee Ann Dumas</cp:lastModifiedBy>
  <cp:lastPrinted>2017-06-02T16:19:00Z</cp:lastPrinted>
  <dcterms:created xsi:type="dcterms:W3CDTF">2015-10-09T12:38:52Z</dcterms:created>
  <dcterms:modified xsi:type="dcterms:W3CDTF">2018-02-08T20:20:54Z</dcterms:modified>
</cp:coreProperties>
</file>